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入力_簡易" sheetId="1" state="visible" r:id="rId1"/>
    <sheet xmlns:r="http://schemas.openxmlformats.org/officeDocument/2006/relationships" name="結果" sheetId="2" state="visible" r:id="rId2"/>
    <sheet xmlns:r="http://schemas.openxmlformats.org/officeDocument/2006/relationships" name="面別集計" sheetId="3" state="visible" r:id="rId3"/>
    <sheet xmlns:r="http://schemas.openxmlformats.org/officeDocument/2006/relationships" name="図_層スパン" sheetId="4" state="visible" r:id="rId4"/>
    <sheet xmlns:r="http://schemas.openxmlformats.org/officeDocument/2006/relationships" name="レポート" sheetId="5" state="visible" r:id="rId5"/>
    <sheet xmlns:r="http://schemas.openxmlformats.org/officeDocument/2006/relationships" name="マニュアル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</cols>
  <sheetData>
    <row r="1">
      <c r="A1" t="inlineStr">
        <is>
          <t>クサビ足場 壁つなぎ簡易チェックツール（無料版 v5）</t>
        </is>
      </c>
    </row>
    <row r="3">
      <c r="A3" t="inlineStr">
        <is>
          <t>※法令(5/5.5)＋実務ピッチ(3.6/5.4)＋担当面積(25㎡)＋リスクスコアによる4段評価</t>
        </is>
      </c>
    </row>
    <row r="5">
      <c r="A5" t="inlineStr">
        <is>
          <t>現場名</t>
        </is>
      </c>
      <c r="B5" t="inlineStr"/>
    </row>
    <row r="6">
      <c r="A6" t="inlineStr">
        <is>
          <t>建物階数</t>
        </is>
      </c>
      <c r="B6" t="inlineStr"/>
    </row>
    <row r="7">
      <c r="A7" t="inlineStr">
        <is>
          <t>風条件（通常／強風／海沿い）</t>
        </is>
      </c>
      <c r="B7" t="inlineStr"/>
    </row>
    <row r="11">
      <c r="A11" t="inlineStr">
        <is>
          <t>No</t>
        </is>
      </c>
      <c r="B11" t="inlineStr">
        <is>
          <t>面名</t>
        </is>
      </c>
      <c r="C11" t="inlineStr">
        <is>
          <t>階</t>
        </is>
      </c>
      <c r="D11" t="inlineStr">
        <is>
          <t>スパン</t>
        </is>
      </c>
      <c r="E11" t="inlineStr">
        <is>
          <t>垂直ピッチ(m)</t>
        </is>
      </c>
      <c r="F11" t="inlineStr">
        <is>
          <t>水平ピッチ(m)</t>
        </is>
      </c>
      <c r="G11" t="inlineStr">
        <is>
          <t>担当面積(㎡)</t>
        </is>
      </c>
      <c r="H11" t="inlineStr">
        <is>
          <t>法令判定(5m/5.5m)</t>
        </is>
      </c>
      <c r="I11" t="inlineStr">
        <is>
          <t>実務ピッチ判定(3.6m/5.4m)</t>
        </is>
      </c>
      <c r="J11" t="inlineStr">
        <is>
          <t>担当面積判定(25㎡基準)</t>
        </is>
      </c>
      <c r="K11" t="inlineStr">
        <is>
          <t>総合判定</t>
        </is>
      </c>
      <c r="L11" t="inlineStr">
        <is>
          <t>リスクスコア(0-100)</t>
        </is>
      </c>
      <c r="M11" t="inlineStr">
        <is>
          <t>コメント</t>
        </is>
      </c>
    </row>
    <row r="13">
      <c r="A13" t="n">
        <v>1</v>
      </c>
      <c r="G13">
        <f>IF(AND(E13&gt;0,F13&gt;0),E13*F13,"")</f>
        <v/>
      </c>
      <c r="H13">
        <f>IF(AND(E13&gt;0,F13&gt;0),IF(AND(E13&lt;=5,F13&lt;=5.5),"OK","NG"),"")</f>
        <v/>
      </c>
      <c r="I13">
        <f>IF(AND(E13&gt;0,F13&gt;0),IF(AND(E13&lt;=3.6,F13&lt;=5.4),"OK","検討"),"")</f>
        <v/>
      </c>
      <c r="J13">
        <f>IF(G13&gt;0,IF(G13&lt;=25,"OK","検討"),"")</f>
        <v/>
      </c>
      <c r="K13">
        <f>IF(H13="NG","NG(法令超過)",IF(OR(I13="検討",J13="検討"),"要検討","OK"))</f>
        <v/>
      </c>
      <c r="L13">
        <f>IF(H13="NG",40,MAX(0,100-IF(I13="検討",20,0)-IF(J13="検討",20,0)))</f>
        <v/>
      </c>
      <c r="M13">
        <f>IF(K13="NG(法令超過)","至急是正",IF(K13="要検討","ピッチ・面積を再検討",""))</f>
        <v/>
      </c>
    </row>
    <row r="14">
      <c r="A14" t="n">
        <v>2</v>
      </c>
      <c r="G14">
        <f>IF(AND(E14&gt;0,F14&gt;0),E14*F14,"")</f>
        <v/>
      </c>
      <c r="H14">
        <f>IF(AND(E14&gt;0,F14&gt;0),IF(AND(E14&lt;=5,F14&lt;=5.5),"OK","NG"),"")</f>
        <v/>
      </c>
      <c r="I14">
        <f>IF(AND(E14&gt;0,F14&gt;0),IF(AND(E14&lt;=3.6,F14&lt;=5.4),"OK","検討"),"")</f>
        <v/>
      </c>
      <c r="J14">
        <f>IF(G14&gt;0,IF(G14&lt;=25,"OK","検討"),"")</f>
        <v/>
      </c>
      <c r="K14">
        <f>IF(H14="NG","NG(法令超過)",IF(OR(I14="検討",J14="検討"),"要検討","OK"))</f>
        <v/>
      </c>
      <c r="L14">
        <f>IF(H14="NG",40,MAX(0,100-IF(I14="検討",20,0)-IF(J14="検討",20,0)))</f>
        <v/>
      </c>
      <c r="M14">
        <f>IF(K14="NG(法令超過)","至急是正",IF(K14="要検討","ピッチ・面積を再検討",""))</f>
        <v/>
      </c>
    </row>
    <row r="15">
      <c r="A15" t="n">
        <v>3</v>
      </c>
      <c r="G15">
        <f>IF(AND(E15&gt;0,F15&gt;0),E15*F15,"")</f>
        <v/>
      </c>
      <c r="H15">
        <f>IF(AND(E15&gt;0,F15&gt;0),IF(AND(E15&lt;=5,F15&lt;=5.5),"OK","NG"),"")</f>
        <v/>
      </c>
      <c r="I15">
        <f>IF(AND(E15&gt;0,F15&gt;0),IF(AND(E15&lt;=3.6,F15&lt;=5.4),"OK","検討"),"")</f>
        <v/>
      </c>
      <c r="J15">
        <f>IF(G15&gt;0,IF(G15&lt;=25,"OK","検討"),"")</f>
        <v/>
      </c>
      <c r="K15">
        <f>IF(H15="NG","NG(法令超過)",IF(OR(I15="検討",J15="検討"),"要検討","OK"))</f>
        <v/>
      </c>
      <c r="L15">
        <f>IF(H15="NG",40,MAX(0,100-IF(I15="検討",20,0)-IF(J15="検討",20,0)))</f>
        <v/>
      </c>
      <c r="M15">
        <f>IF(K15="NG(法令超過)","至急是正",IF(K15="要検討","ピッチ・面積を再検討",""))</f>
        <v/>
      </c>
    </row>
    <row r="16">
      <c r="A16" t="n">
        <v>4</v>
      </c>
      <c r="G16">
        <f>IF(AND(E16&gt;0,F16&gt;0),E16*F16,"")</f>
        <v/>
      </c>
      <c r="H16">
        <f>IF(AND(E16&gt;0,F16&gt;0),IF(AND(E16&lt;=5,F16&lt;=5.5),"OK","NG"),"")</f>
        <v/>
      </c>
      <c r="I16">
        <f>IF(AND(E16&gt;0,F16&gt;0),IF(AND(E16&lt;=3.6,F16&lt;=5.4),"OK","検討"),"")</f>
        <v/>
      </c>
      <c r="J16">
        <f>IF(G16&gt;0,IF(G16&lt;=25,"OK","検討"),"")</f>
        <v/>
      </c>
      <c r="K16">
        <f>IF(H16="NG","NG(法令超過)",IF(OR(I16="検討",J16="検討"),"要検討","OK"))</f>
        <v/>
      </c>
      <c r="L16">
        <f>IF(H16="NG",40,MAX(0,100-IF(I16="検討",20,0)-IF(J16="検討",20,0)))</f>
        <v/>
      </c>
      <c r="M16">
        <f>IF(K16="NG(法令超過)","至急是正",IF(K16="要検討","ピッチ・面積を再検討",""))</f>
        <v/>
      </c>
    </row>
    <row r="17">
      <c r="A17" t="n">
        <v>5</v>
      </c>
      <c r="G17">
        <f>IF(AND(E17&gt;0,F17&gt;0),E17*F17,"")</f>
        <v/>
      </c>
      <c r="H17">
        <f>IF(AND(E17&gt;0,F17&gt;0),IF(AND(E17&lt;=5,F17&lt;=5.5),"OK","NG"),"")</f>
        <v/>
      </c>
      <c r="I17">
        <f>IF(AND(E17&gt;0,F17&gt;0),IF(AND(E17&lt;=3.6,F17&lt;=5.4),"OK","検討"),"")</f>
        <v/>
      </c>
      <c r="J17">
        <f>IF(G17&gt;0,IF(G17&lt;=25,"OK","検討"),"")</f>
        <v/>
      </c>
      <c r="K17">
        <f>IF(H17="NG","NG(法令超過)",IF(OR(I17="検討",J17="検討"),"要検討","OK"))</f>
        <v/>
      </c>
      <c r="L17">
        <f>IF(H17="NG",40,MAX(0,100-IF(I17="検討",20,0)-IF(J17="検討",20,0)))</f>
        <v/>
      </c>
      <c r="M17">
        <f>IF(K17="NG(法令超過)","至急是正",IF(K17="要検討","ピッチ・面積を再検討",""))</f>
        <v/>
      </c>
    </row>
    <row r="18">
      <c r="A18" t="n">
        <v>6</v>
      </c>
      <c r="G18">
        <f>IF(AND(E18&gt;0,F18&gt;0),E18*F18,"")</f>
        <v/>
      </c>
      <c r="H18">
        <f>IF(AND(E18&gt;0,F18&gt;0),IF(AND(E18&lt;=5,F18&lt;=5.5),"OK","NG"),"")</f>
        <v/>
      </c>
      <c r="I18">
        <f>IF(AND(E18&gt;0,F18&gt;0),IF(AND(E18&lt;=3.6,F18&lt;=5.4),"OK","検討"),"")</f>
        <v/>
      </c>
      <c r="J18">
        <f>IF(G18&gt;0,IF(G18&lt;=25,"OK","検討"),"")</f>
        <v/>
      </c>
      <c r="K18">
        <f>IF(H18="NG","NG(法令超過)",IF(OR(I18="検討",J18="検討"),"要検討","OK"))</f>
        <v/>
      </c>
      <c r="L18">
        <f>IF(H18="NG",40,MAX(0,100-IF(I18="検討",20,0)-IF(J18="検討",20,0)))</f>
        <v/>
      </c>
      <c r="M18">
        <f>IF(K18="NG(法令超過)","至急是正",IF(K18="要検討","ピッチ・面積を再検討",""))</f>
        <v/>
      </c>
    </row>
    <row r="19">
      <c r="A19" t="n">
        <v>7</v>
      </c>
      <c r="G19">
        <f>IF(AND(E19&gt;0,F19&gt;0),E19*F19,"")</f>
        <v/>
      </c>
      <c r="H19">
        <f>IF(AND(E19&gt;0,F19&gt;0),IF(AND(E19&lt;=5,F19&lt;=5.5),"OK","NG"),"")</f>
        <v/>
      </c>
      <c r="I19">
        <f>IF(AND(E19&gt;0,F19&gt;0),IF(AND(E19&lt;=3.6,F19&lt;=5.4),"OK","検討"),"")</f>
        <v/>
      </c>
      <c r="J19">
        <f>IF(G19&gt;0,IF(G19&lt;=25,"OK","検討"),"")</f>
        <v/>
      </c>
      <c r="K19">
        <f>IF(H19="NG","NG(法令超過)",IF(OR(I19="検討",J19="検討"),"要検討","OK"))</f>
        <v/>
      </c>
      <c r="L19">
        <f>IF(H19="NG",40,MAX(0,100-IF(I19="検討",20,0)-IF(J19="検討",20,0)))</f>
        <v/>
      </c>
      <c r="M19">
        <f>IF(K19="NG(法令超過)","至急是正",IF(K19="要検討","ピッチ・面積を再検討",""))</f>
        <v/>
      </c>
    </row>
    <row r="20">
      <c r="A20" t="n">
        <v>8</v>
      </c>
      <c r="G20">
        <f>IF(AND(E20&gt;0,F20&gt;0),E20*F20,"")</f>
        <v/>
      </c>
      <c r="H20">
        <f>IF(AND(E20&gt;0,F20&gt;0),IF(AND(E20&lt;=5,F20&lt;=5.5),"OK","NG"),"")</f>
        <v/>
      </c>
      <c r="I20">
        <f>IF(AND(E20&gt;0,F20&gt;0),IF(AND(E20&lt;=3.6,F20&lt;=5.4),"OK","検討"),"")</f>
        <v/>
      </c>
      <c r="J20">
        <f>IF(G20&gt;0,IF(G20&lt;=25,"OK","検討"),"")</f>
        <v/>
      </c>
      <c r="K20">
        <f>IF(H20="NG","NG(法令超過)",IF(OR(I20="検討",J20="検討"),"要検討","OK"))</f>
        <v/>
      </c>
      <c r="L20">
        <f>IF(H20="NG",40,MAX(0,100-IF(I20="検討",20,0)-IF(J20="検討",20,0)))</f>
        <v/>
      </c>
      <c r="M20">
        <f>IF(K20="NG(法令超過)","至急是正",IF(K20="要検討","ピッチ・面積を再検討",""))</f>
        <v/>
      </c>
    </row>
    <row r="21">
      <c r="A21" t="n">
        <v>9</v>
      </c>
      <c r="G21">
        <f>IF(AND(E21&gt;0,F21&gt;0),E21*F21,"")</f>
        <v/>
      </c>
      <c r="H21">
        <f>IF(AND(E21&gt;0,F21&gt;0),IF(AND(E21&lt;=5,F21&lt;=5.5),"OK","NG"),"")</f>
        <v/>
      </c>
      <c r="I21">
        <f>IF(AND(E21&gt;0,F21&gt;0),IF(AND(E21&lt;=3.6,F21&lt;=5.4),"OK","検討"),"")</f>
        <v/>
      </c>
      <c r="J21">
        <f>IF(G21&gt;0,IF(G21&lt;=25,"OK","検討"),"")</f>
        <v/>
      </c>
      <c r="K21">
        <f>IF(H21="NG","NG(法令超過)",IF(OR(I21="検討",J21="検討"),"要検討","OK"))</f>
        <v/>
      </c>
      <c r="L21">
        <f>IF(H21="NG",40,MAX(0,100-IF(I21="検討",20,0)-IF(J21="検討",20,0)))</f>
        <v/>
      </c>
      <c r="M21">
        <f>IF(K21="NG(法令超過)","至急是正",IF(K21="要検討","ピッチ・面積を再検討",""))</f>
        <v/>
      </c>
    </row>
    <row r="22">
      <c r="A22" t="n">
        <v>10</v>
      </c>
      <c r="G22">
        <f>IF(AND(E22&gt;0,F22&gt;0),E22*F22,"")</f>
        <v/>
      </c>
      <c r="H22">
        <f>IF(AND(E22&gt;0,F22&gt;0),IF(AND(E22&lt;=5,F22&lt;=5.5),"OK","NG"),"")</f>
        <v/>
      </c>
      <c r="I22">
        <f>IF(AND(E22&gt;0,F22&gt;0),IF(AND(E22&lt;=3.6,F22&lt;=5.4),"OK","検討"),"")</f>
        <v/>
      </c>
      <c r="J22">
        <f>IF(G22&gt;0,IF(G22&lt;=25,"OK","検討"),"")</f>
        <v/>
      </c>
      <c r="K22">
        <f>IF(H22="NG","NG(法令超過)",IF(OR(I22="検討",J22="検討"),"要検討","OK"))</f>
        <v/>
      </c>
      <c r="L22">
        <f>IF(H22="NG",40,MAX(0,100-IF(I22="検討",20,0)-IF(J22="検討",20,0)))</f>
        <v/>
      </c>
      <c r="M22">
        <f>IF(K22="NG(法令超過)","至急是正",IF(K22="要検討","ピッチ・面積を再検討",""))</f>
        <v/>
      </c>
    </row>
    <row r="23">
      <c r="A23" t="n">
        <v>11</v>
      </c>
      <c r="G23">
        <f>IF(AND(E23&gt;0,F23&gt;0),E23*F23,"")</f>
        <v/>
      </c>
      <c r="H23">
        <f>IF(AND(E23&gt;0,F23&gt;0),IF(AND(E23&lt;=5,F23&lt;=5.5),"OK","NG"),"")</f>
        <v/>
      </c>
      <c r="I23">
        <f>IF(AND(E23&gt;0,F23&gt;0),IF(AND(E23&lt;=3.6,F23&lt;=5.4),"OK","検討"),"")</f>
        <v/>
      </c>
      <c r="J23">
        <f>IF(G23&gt;0,IF(G23&lt;=25,"OK","検討"),"")</f>
        <v/>
      </c>
      <c r="K23">
        <f>IF(H23="NG","NG(法令超過)",IF(OR(I23="検討",J23="検討"),"要検討","OK"))</f>
        <v/>
      </c>
      <c r="L23">
        <f>IF(H23="NG",40,MAX(0,100-IF(I23="検討",20,0)-IF(J23="検討",20,0)))</f>
        <v/>
      </c>
      <c r="M23">
        <f>IF(K23="NG(法令超過)","至急是正",IF(K23="要検討","ピッチ・面積を再検討",""))</f>
        <v/>
      </c>
    </row>
    <row r="24">
      <c r="A24" t="n">
        <v>12</v>
      </c>
      <c r="G24">
        <f>IF(AND(E24&gt;0,F24&gt;0),E24*F24,"")</f>
        <v/>
      </c>
      <c r="H24">
        <f>IF(AND(E24&gt;0,F24&gt;0),IF(AND(E24&lt;=5,F24&lt;=5.5),"OK","NG"),"")</f>
        <v/>
      </c>
      <c r="I24">
        <f>IF(AND(E24&gt;0,F24&gt;0),IF(AND(E24&lt;=3.6,F24&lt;=5.4),"OK","検討"),"")</f>
        <v/>
      </c>
      <c r="J24">
        <f>IF(G24&gt;0,IF(G24&lt;=25,"OK","検討"),"")</f>
        <v/>
      </c>
      <c r="K24">
        <f>IF(H24="NG","NG(法令超過)",IF(OR(I24="検討",J24="検討"),"要検討","OK"))</f>
        <v/>
      </c>
      <c r="L24">
        <f>IF(H24="NG",40,MAX(0,100-IF(I24="検討",20,0)-IF(J24="検討",20,0)))</f>
        <v/>
      </c>
      <c r="M24">
        <f>IF(K24="NG(法令超過)","至急是正",IF(K24="要検討","ピッチ・面積を再検討",""))</f>
        <v/>
      </c>
    </row>
    <row r="25">
      <c r="A25" t="n">
        <v>13</v>
      </c>
      <c r="G25">
        <f>IF(AND(E25&gt;0,F25&gt;0),E25*F25,"")</f>
        <v/>
      </c>
      <c r="H25">
        <f>IF(AND(E25&gt;0,F25&gt;0),IF(AND(E25&lt;=5,F25&lt;=5.5),"OK","NG"),"")</f>
        <v/>
      </c>
      <c r="I25">
        <f>IF(AND(E25&gt;0,F25&gt;0),IF(AND(E25&lt;=3.6,F25&lt;=5.4),"OK","検討"),"")</f>
        <v/>
      </c>
      <c r="J25">
        <f>IF(G25&gt;0,IF(G25&lt;=25,"OK","検討"),"")</f>
        <v/>
      </c>
      <c r="K25">
        <f>IF(H25="NG","NG(法令超過)",IF(OR(I25="検討",J25="検討"),"要検討","OK"))</f>
        <v/>
      </c>
      <c r="L25">
        <f>IF(H25="NG",40,MAX(0,100-IF(I25="検討",20,0)-IF(J25="検討",20,0)))</f>
        <v/>
      </c>
      <c r="M25">
        <f>IF(K25="NG(法令超過)","至急是正",IF(K25="要検討","ピッチ・面積を再検討",""))</f>
        <v/>
      </c>
    </row>
    <row r="26">
      <c r="A26" t="n">
        <v>14</v>
      </c>
      <c r="G26">
        <f>IF(AND(E26&gt;0,F26&gt;0),E26*F26,"")</f>
        <v/>
      </c>
      <c r="H26">
        <f>IF(AND(E26&gt;0,F26&gt;0),IF(AND(E26&lt;=5,F26&lt;=5.5),"OK","NG"),"")</f>
        <v/>
      </c>
      <c r="I26">
        <f>IF(AND(E26&gt;0,F26&gt;0),IF(AND(E26&lt;=3.6,F26&lt;=5.4),"OK","検討"),"")</f>
        <v/>
      </c>
      <c r="J26">
        <f>IF(G26&gt;0,IF(G26&lt;=25,"OK","検討"),"")</f>
        <v/>
      </c>
      <c r="K26">
        <f>IF(H26="NG","NG(法令超過)",IF(OR(I26="検討",J26="検討"),"要検討","OK"))</f>
        <v/>
      </c>
      <c r="L26">
        <f>IF(H26="NG",40,MAX(0,100-IF(I26="検討",20,0)-IF(J26="検討",20,0)))</f>
        <v/>
      </c>
      <c r="M26">
        <f>IF(K26="NG(法令超過)","至急是正",IF(K26="要検討","ピッチ・面積を再検討",""))</f>
        <v/>
      </c>
    </row>
    <row r="27">
      <c r="A27" t="n">
        <v>15</v>
      </c>
      <c r="G27">
        <f>IF(AND(E27&gt;0,F27&gt;0),E27*F27,"")</f>
        <v/>
      </c>
      <c r="H27">
        <f>IF(AND(E27&gt;0,F27&gt;0),IF(AND(E27&lt;=5,F27&lt;=5.5),"OK","NG"),"")</f>
        <v/>
      </c>
      <c r="I27">
        <f>IF(AND(E27&gt;0,F27&gt;0),IF(AND(E27&lt;=3.6,F27&lt;=5.4),"OK","検討"),"")</f>
        <v/>
      </c>
      <c r="J27">
        <f>IF(G27&gt;0,IF(G27&lt;=25,"OK","検討"),"")</f>
        <v/>
      </c>
      <c r="K27">
        <f>IF(H27="NG","NG(法令超過)",IF(OR(I27="検討",J27="検討"),"要検討","OK"))</f>
        <v/>
      </c>
      <c r="L27">
        <f>IF(H27="NG",40,MAX(0,100-IF(I27="検討",20,0)-IF(J27="検討",20,0)))</f>
        <v/>
      </c>
      <c r="M27">
        <f>IF(K27="NG(法令超過)","至急是正",IF(K27="要検討","ピッチ・面積を再検討",""))</f>
        <v/>
      </c>
    </row>
    <row r="28">
      <c r="A28" t="n">
        <v>16</v>
      </c>
      <c r="G28">
        <f>IF(AND(E28&gt;0,F28&gt;0),E28*F28,"")</f>
        <v/>
      </c>
      <c r="H28">
        <f>IF(AND(E28&gt;0,F28&gt;0),IF(AND(E28&lt;=5,F28&lt;=5.5),"OK","NG"),"")</f>
        <v/>
      </c>
      <c r="I28">
        <f>IF(AND(E28&gt;0,F28&gt;0),IF(AND(E28&lt;=3.6,F28&lt;=5.4),"OK","検討"),"")</f>
        <v/>
      </c>
      <c r="J28">
        <f>IF(G28&gt;0,IF(G28&lt;=25,"OK","検討"),"")</f>
        <v/>
      </c>
      <c r="K28">
        <f>IF(H28="NG","NG(法令超過)",IF(OR(I28="検討",J28="検討"),"要検討","OK"))</f>
        <v/>
      </c>
      <c r="L28">
        <f>IF(H28="NG",40,MAX(0,100-IF(I28="検討",20,0)-IF(J28="検討",20,0)))</f>
        <v/>
      </c>
      <c r="M28">
        <f>IF(K28="NG(法令超過)","至急是正",IF(K28="要検討","ピッチ・面積を再検討",""))</f>
        <v/>
      </c>
    </row>
    <row r="29">
      <c r="A29" t="n">
        <v>17</v>
      </c>
      <c r="G29">
        <f>IF(AND(E29&gt;0,F29&gt;0),E29*F29,"")</f>
        <v/>
      </c>
      <c r="H29">
        <f>IF(AND(E29&gt;0,F29&gt;0),IF(AND(E29&lt;=5,F29&lt;=5.5),"OK","NG"),"")</f>
        <v/>
      </c>
      <c r="I29">
        <f>IF(AND(E29&gt;0,F29&gt;0),IF(AND(E29&lt;=3.6,F29&lt;=5.4),"OK","検討"),"")</f>
        <v/>
      </c>
      <c r="J29">
        <f>IF(G29&gt;0,IF(G29&lt;=25,"OK","検討"),"")</f>
        <v/>
      </c>
      <c r="K29">
        <f>IF(H29="NG","NG(法令超過)",IF(OR(I29="検討",J29="検討"),"要検討","OK"))</f>
        <v/>
      </c>
      <c r="L29">
        <f>IF(H29="NG",40,MAX(0,100-IF(I29="検討",20,0)-IF(J29="検討",20,0)))</f>
        <v/>
      </c>
      <c r="M29">
        <f>IF(K29="NG(法令超過)","至急是正",IF(K29="要検討","ピッチ・面積を再検討",""))</f>
        <v/>
      </c>
    </row>
    <row r="30">
      <c r="A30" t="n">
        <v>18</v>
      </c>
      <c r="G30">
        <f>IF(AND(E30&gt;0,F30&gt;0),E30*F30,"")</f>
        <v/>
      </c>
      <c r="H30">
        <f>IF(AND(E30&gt;0,F30&gt;0),IF(AND(E30&lt;=5,F30&lt;=5.5),"OK","NG"),"")</f>
        <v/>
      </c>
      <c r="I30">
        <f>IF(AND(E30&gt;0,F30&gt;0),IF(AND(E30&lt;=3.6,F30&lt;=5.4),"OK","検討"),"")</f>
        <v/>
      </c>
      <c r="J30">
        <f>IF(G30&gt;0,IF(G30&lt;=25,"OK","検討"),"")</f>
        <v/>
      </c>
      <c r="K30">
        <f>IF(H30="NG","NG(法令超過)",IF(OR(I30="検討",J30="検討"),"要検討","OK"))</f>
        <v/>
      </c>
      <c r="L30">
        <f>IF(H30="NG",40,MAX(0,100-IF(I30="検討",20,0)-IF(J30="検討",20,0)))</f>
        <v/>
      </c>
      <c r="M30">
        <f>IF(K30="NG(法令超過)","至急是正",IF(K30="要検討","ピッチ・面積を再検討",""))</f>
        <v/>
      </c>
    </row>
    <row r="31">
      <c r="A31" t="n">
        <v>19</v>
      </c>
      <c r="G31">
        <f>IF(AND(E31&gt;0,F31&gt;0),E31*F31,"")</f>
        <v/>
      </c>
      <c r="H31">
        <f>IF(AND(E31&gt;0,F31&gt;0),IF(AND(E31&lt;=5,F31&lt;=5.5),"OK","NG"),"")</f>
        <v/>
      </c>
      <c r="I31">
        <f>IF(AND(E31&gt;0,F31&gt;0),IF(AND(E31&lt;=3.6,F31&lt;=5.4),"OK","検討"),"")</f>
        <v/>
      </c>
      <c r="J31">
        <f>IF(G31&gt;0,IF(G31&lt;=25,"OK","検討"),"")</f>
        <v/>
      </c>
      <c r="K31">
        <f>IF(H31="NG","NG(法令超過)",IF(OR(I31="検討",J31="検討"),"要検討","OK"))</f>
        <v/>
      </c>
      <c r="L31">
        <f>IF(H31="NG",40,MAX(0,100-IF(I31="検討",20,0)-IF(J31="検討",20,0)))</f>
        <v/>
      </c>
      <c r="M31">
        <f>IF(K31="NG(法令超過)","至急是正",IF(K31="要検討","ピッチ・面積を再検討",""))</f>
        <v/>
      </c>
    </row>
    <row r="32">
      <c r="A32" t="n">
        <v>20</v>
      </c>
      <c r="G32">
        <f>IF(AND(E32&gt;0,F32&gt;0),E32*F32,"")</f>
        <v/>
      </c>
      <c r="H32">
        <f>IF(AND(E32&gt;0,F32&gt;0),IF(AND(E32&lt;=5,F32&lt;=5.5),"OK","NG"),"")</f>
        <v/>
      </c>
      <c r="I32">
        <f>IF(AND(E32&gt;0,F32&gt;0),IF(AND(E32&lt;=3.6,F32&lt;=5.4),"OK","検討"),"")</f>
        <v/>
      </c>
      <c r="J32">
        <f>IF(G32&gt;0,IF(G32&lt;=25,"OK","検討"),"")</f>
        <v/>
      </c>
      <c r="K32">
        <f>IF(H32="NG","NG(法令超過)",IF(OR(I32="検討",J32="検討"),"要検討","OK"))</f>
        <v/>
      </c>
      <c r="L32">
        <f>IF(H32="NG",40,MAX(0,100-IF(I32="検討",20,0)-IF(J32="検討",20,0)))</f>
        <v/>
      </c>
      <c r="M32">
        <f>IF(K32="NG(法令超過)","至急是正",IF(K32="要検討","ピッチ・面積を再検討",""))</f>
        <v/>
      </c>
    </row>
    <row r="33">
      <c r="A33" t="n">
        <v>21</v>
      </c>
      <c r="G33">
        <f>IF(AND(E33&gt;0,F33&gt;0),E33*F33,"")</f>
        <v/>
      </c>
      <c r="H33">
        <f>IF(AND(E33&gt;0,F33&gt;0),IF(AND(E33&lt;=5,F33&lt;=5.5),"OK","NG"),"")</f>
        <v/>
      </c>
      <c r="I33">
        <f>IF(AND(E33&gt;0,F33&gt;0),IF(AND(E33&lt;=3.6,F33&lt;=5.4),"OK","検討"),"")</f>
        <v/>
      </c>
      <c r="J33">
        <f>IF(G33&gt;0,IF(G33&lt;=25,"OK","検討"),"")</f>
        <v/>
      </c>
      <c r="K33">
        <f>IF(H33="NG","NG(法令超過)",IF(OR(I33="検討",J33="検討"),"要検討","OK"))</f>
        <v/>
      </c>
      <c r="L33">
        <f>IF(H33="NG",40,MAX(0,100-IF(I33="検討",20,0)-IF(J33="検討",20,0)))</f>
        <v/>
      </c>
      <c r="M33">
        <f>IF(K33="NG(法令超過)","至急是正",IF(K33="要検討","ピッチ・面積を再検討",""))</f>
        <v/>
      </c>
    </row>
    <row r="34">
      <c r="A34" t="n">
        <v>22</v>
      </c>
      <c r="G34">
        <f>IF(AND(E34&gt;0,F34&gt;0),E34*F34,"")</f>
        <v/>
      </c>
      <c r="H34">
        <f>IF(AND(E34&gt;0,F34&gt;0),IF(AND(E34&lt;=5,F34&lt;=5.5),"OK","NG"),"")</f>
        <v/>
      </c>
      <c r="I34">
        <f>IF(AND(E34&gt;0,F34&gt;0),IF(AND(E34&lt;=3.6,F34&lt;=5.4),"OK","検討"),"")</f>
        <v/>
      </c>
      <c r="J34">
        <f>IF(G34&gt;0,IF(G34&lt;=25,"OK","検討"),"")</f>
        <v/>
      </c>
      <c r="K34">
        <f>IF(H34="NG","NG(法令超過)",IF(OR(I34="検討",J34="検討"),"要検討","OK"))</f>
        <v/>
      </c>
      <c r="L34">
        <f>IF(H34="NG",40,MAX(0,100-IF(I34="検討",20,0)-IF(J34="検討",20,0)))</f>
        <v/>
      </c>
      <c r="M34">
        <f>IF(K34="NG(法令超過)","至急是正",IF(K34="要検討","ピッチ・面積を再検討",""))</f>
        <v/>
      </c>
    </row>
    <row r="35">
      <c r="A35" t="n">
        <v>23</v>
      </c>
      <c r="G35">
        <f>IF(AND(E35&gt;0,F35&gt;0),E35*F35,"")</f>
        <v/>
      </c>
      <c r="H35">
        <f>IF(AND(E35&gt;0,F35&gt;0),IF(AND(E35&lt;=5,F35&lt;=5.5),"OK","NG"),"")</f>
        <v/>
      </c>
      <c r="I35">
        <f>IF(AND(E35&gt;0,F35&gt;0),IF(AND(E35&lt;=3.6,F35&lt;=5.4),"OK","検討"),"")</f>
        <v/>
      </c>
      <c r="J35">
        <f>IF(G35&gt;0,IF(G35&lt;=25,"OK","検討"),"")</f>
        <v/>
      </c>
      <c r="K35">
        <f>IF(H35="NG","NG(法令超過)",IF(OR(I35="検討",J35="検討"),"要検討","OK"))</f>
        <v/>
      </c>
      <c r="L35">
        <f>IF(H35="NG",40,MAX(0,100-IF(I35="検討",20,0)-IF(J35="検討",20,0)))</f>
        <v/>
      </c>
      <c r="M35">
        <f>IF(K35="NG(法令超過)","至急是正",IF(K35="要検討","ピッチ・面積を再検討",""))</f>
        <v/>
      </c>
    </row>
    <row r="36">
      <c r="A36" t="n">
        <v>24</v>
      </c>
      <c r="G36">
        <f>IF(AND(E36&gt;0,F36&gt;0),E36*F36,"")</f>
        <v/>
      </c>
      <c r="H36">
        <f>IF(AND(E36&gt;0,F36&gt;0),IF(AND(E36&lt;=5,F36&lt;=5.5),"OK","NG"),"")</f>
        <v/>
      </c>
      <c r="I36">
        <f>IF(AND(E36&gt;0,F36&gt;0),IF(AND(E36&lt;=3.6,F36&lt;=5.4),"OK","検討"),"")</f>
        <v/>
      </c>
      <c r="J36">
        <f>IF(G36&gt;0,IF(G36&lt;=25,"OK","検討"),"")</f>
        <v/>
      </c>
      <c r="K36">
        <f>IF(H36="NG","NG(法令超過)",IF(OR(I36="検討",J36="検討"),"要検討","OK"))</f>
        <v/>
      </c>
      <c r="L36">
        <f>IF(H36="NG",40,MAX(0,100-IF(I36="検討",20,0)-IF(J36="検討",20,0)))</f>
        <v/>
      </c>
      <c r="M36">
        <f>IF(K36="NG(法令超過)","至急是正",IF(K36="要検討","ピッチ・面積を再検討",""))</f>
        <v/>
      </c>
    </row>
    <row r="37">
      <c r="A37" t="n">
        <v>25</v>
      </c>
      <c r="G37">
        <f>IF(AND(E37&gt;0,F37&gt;0),E37*F37,"")</f>
        <v/>
      </c>
      <c r="H37">
        <f>IF(AND(E37&gt;0,F37&gt;0),IF(AND(E37&lt;=5,F37&lt;=5.5),"OK","NG"),"")</f>
        <v/>
      </c>
      <c r="I37">
        <f>IF(AND(E37&gt;0,F37&gt;0),IF(AND(E37&lt;=3.6,F37&lt;=5.4),"OK","検討"),"")</f>
        <v/>
      </c>
      <c r="J37">
        <f>IF(G37&gt;0,IF(G37&lt;=25,"OK","検討"),"")</f>
        <v/>
      </c>
      <c r="K37">
        <f>IF(H37="NG","NG(法令超過)",IF(OR(I37="検討",J37="検討"),"要検討","OK"))</f>
        <v/>
      </c>
      <c r="L37">
        <f>IF(H37="NG",40,MAX(0,100-IF(I37="検討",20,0)-IF(J37="検討",20,0)))</f>
        <v/>
      </c>
      <c r="M37">
        <f>IF(K37="NG(法令超過)","至急是正",IF(K37="要検討","ピッチ・面積を再検討",""))</f>
        <v/>
      </c>
    </row>
    <row r="38">
      <c r="A38" t="n">
        <v>26</v>
      </c>
      <c r="G38">
        <f>IF(AND(E38&gt;0,F38&gt;0),E38*F38,"")</f>
        <v/>
      </c>
      <c r="H38">
        <f>IF(AND(E38&gt;0,F38&gt;0),IF(AND(E38&lt;=5,F38&lt;=5.5),"OK","NG"),"")</f>
        <v/>
      </c>
      <c r="I38">
        <f>IF(AND(E38&gt;0,F38&gt;0),IF(AND(E38&lt;=3.6,F38&lt;=5.4),"OK","検討"),"")</f>
        <v/>
      </c>
      <c r="J38">
        <f>IF(G38&gt;0,IF(G38&lt;=25,"OK","検討"),"")</f>
        <v/>
      </c>
      <c r="K38">
        <f>IF(H38="NG","NG(法令超過)",IF(OR(I38="検討",J38="検討"),"要検討","OK"))</f>
        <v/>
      </c>
      <c r="L38">
        <f>IF(H38="NG",40,MAX(0,100-IF(I38="検討",20,0)-IF(J38="検討",20,0)))</f>
        <v/>
      </c>
      <c r="M38">
        <f>IF(K38="NG(法令超過)","至急是正",IF(K38="要検討","ピッチ・面積を再検討",""))</f>
        <v/>
      </c>
    </row>
    <row r="39">
      <c r="A39" t="n">
        <v>27</v>
      </c>
      <c r="G39">
        <f>IF(AND(E39&gt;0,F39&gt;0),E39*F39,"")</f>
        <v/>
      </c>
      <c r="H39">
        <f>IF(AND(E39&gt;0,F39&gt;0),IF(AND(E39&lt;=5,F39&lt;=5.5),"OK","NG"),"")</f>
        <v/>
      </c>
      <c r="I39">
        <f>IF(AND(E39&gt;0,F39&gt;0),IF(AND(E39&lt;=3.6,F39&lt;=5.4),"OK","検討"),"")</f>
        <v/>
      </c>
      <c r="J39">
        <f>IF(G39&gt;0,IF(G39&lt;=25,"OK","検討"),"")</f>
        <v/>
      </c>
      <c r="K39">
        <f>IF(H39="NG","NG(法令超過)",IF(OR(I39="検討",J39="検討"),"要検討","OK"))</f>
        <v/>
      </c>
      <c r="L39">
        <f>IF(H39="NG",40,MAX(0,100-IF(I39="検討",20,0)-IF(J39="検討",20,0)))</f>
        <v/>
      </c>
      <c r="M39">
        <f>IF(K39="NG(法令超過)","至急是正",IF(K39="要検討","ピッチ・面積を再検討",""))</f>
        <v/>
      </c>
    </row>
    <row r="40">
      <c r="A40" t="n">
        <v>28</v>
      </c>
      <c r="G40">
        <f>IF(AND(E40&gt;0,F40&gt;0),E40*F40,"")</f>
        <v/>
      </c>
      <c r="H40">
        <f>IF(AND(E40&gt;0,F40&gt;0),IF(AND(E40&lt;=5,F40&lt;=5.5),"OK","NG"),"")</f>
        <v/>
      </c>
      <c r="I40">
        <f>IF(AND(E40&gt;0,F40&gt;0),IF(AND(E40&lt;=3.6,F40&lt;=5.4),"OK","検討"),"")</f>
        <v/>
      </c>
      <c r="J40">
        <f>IF(G40&gt;0,IF(G40&lt;=25,"OK","検討"),"")</f>
        <v/>
      </c>
      <c r="K40">
        <f>IF(H40="NG","NG(法令超過)",IF(OR(I40="検討",J40="検討"),"要検討","OK"))</f>
        <v/>
      </c>
      <c r="L40">
        <f>IF(H40="NG",40,MAX(0,100-IF(I40="検討",20,0)-IF(J40="検討",20,0)))</f>
        <v/>
      </c>
      <c r="M40">
        <f>IF(K40="NG(法令超過)","至急是正",IF(K40="要検討","ピッチ・面積を再検討",""))</f>
        <v/>
      </c>
    </row>
    <row r="41">
      <c r="A41" t="n">
        <v>29</v>
      </c>
      <c r="G41">
        <f>IF(AND(E41&gt;0,F41&gt;0),E41*F41,"")</f>
        <v/>
      </c>
      <c r="H41">
        <f>IF(AND(E41&gt;0,F41&gt;0),IF(AND(E41&lt;=5,F41&lt;=5.5),"OK","NG"),"")</f>
        <v/>
      </c>
      <c r="I41">
        <f>IF(AND(E41&gt;0,F41&gt;0),IF(AND(E41&lt;=3.6,F41&lt;=5.4),"OK","検討"),"")</f>
        <v/>
      </c>
      <c r="J41">
        <f>IF(G41&gt;0,IF(G41&lt;=25,"OK","検討"),"")</f>
        <v/>
      </c>
      <c r="K41">
        <f>IF(H41="NG","NG(法令超過)",IF(OR(I41="検討",J41="検討"),"要検討","OK"))</f>
        <v/>
      </c>
      <c r="L41">
        <f>IF(H41="NG",40,MAX(0,100-IF(I41="検討",20,0)-IF(J41="検討",20,0)))</f>
        <v/>
      </c>
      <c r="M41">
        <f>IF(K41="NG(法令超過)","至急是正",IF(K41="要検討","ピッチ・面積を再検討",""))</f>
        <v/>
      </c>
    </row>
    <row r="42">
      <c r="A42" t="n">
        <v>30</v>
      </c>
      <c r="G42">
        <f>IF(AND(E42&gt;0,F42&gt;0),E42*F42,"")</f>
        <v/>
      </c>
      <c r="H42">
        <f>IF(AND(E42&gt;0,F42&gt;0),IF(AND(E42&lt;=5,F42&lt;=5.5),"OK","NG"),"")</f>
        <v/>
      </c>
      <c r="I42">
        <f>IF(AND(E42&gt;0,F42&gt;0),IF(AND(E42&lt;=3.6,F42&lt;=5.4),"OK","検討"),"")</f>
        <v/>
      </c>
      <c r="J42">
        <f>IF(G42&gt;0,IF(G42&lt;=25,"OK","検討"),"")</f>
        <v/>
      </c>
      <c r="K42">
        <f>IF(H42="NG","NG(法令超過)",IF(OR(I42="検討",J42="検討"),"要検討","OK"))</f>
        <v/>
      </c>
      <c r="L42">
        <f>IF(H42="NG",40,MAX(0,100-IF(I42="検討",20,0)-IF(J42="検討",20,0)))</f>
        <v/>
      </c>
      <c r="M42">
        <f>IF(K42="NG(法令超過)","至急是正",IF(K42="要検討","ピッチ・面積を再検討",""))</f>
        <v/>
      </c>
    </row>
    <row r="43">
      <c r="A43" t="n">
        <v>31</v>
      </c>
      <c r="G43">
        <f>IF(AND(E43&gt;0,F43&gt;0),E43*F43,"")</f>
        <v/>
      </c>
      <c r="H43">
        <f>IF(AND(E43&gt;0,F43&gt;0),IF(AND(E43&lt;=5,F43&lt;=5.5),"OK","NG"),"")</f>
        <v/>
      </c>
      <c r="I43">
        <f>IF(AND(E43&gt;0,F43&gt;0),IF(AND(E43&lt;=3.6,F43&lt;=5.4),"OK","検討"),"")</f>
        <v/>
      </c>
      <c r="J43">
        <f>IF(G43&gt;0,IF(G43&lt;=25,"OK","検討"),"")</f>
        <v/>
      </c>
      <c r="K43">
        <f>IF(H43="NG","NG(法令超過)",IF(OR(I43="検討",J43="検討"),"要検討","OK"))</f>
        <v/>
      </c>
      <c r="L43">
        <f>IF(H43="NG",40,MAX(0,100-IF(I43="検討",20,0)-IF(J43="検討",20,0)))</f>
        <v/>
      </c>
      <c r="M43">
        <f>IF(K43="NG(法令超過)","至急是正",IF(K43="要検討","ピッチ・面積を再検討",""))</f>
        <v/>
      </c>
    </row>
    <row r="44">
      <c r="A44" t="n">
        <v>32</v>
      </c>
      <c r="G44">
        <f>IF(AND(E44&gt;0,F44&gt;0),E44*F44,"")</f>
        <v/>
      </c>
      <c r="H44">
        <f>IF(AND(E44&gt;0,F44&gt;0),IF(AND(E44&lt;=5,F44&lt;=5.5),"OK","NG"),"")</f>
        <v/>
      </c>
      <c r="I44">
        <f>IF(AND(E44&gt;0,F44&gt;0),IF(AND(E44&lt;=3.6,F44&lt;=5.4),"OK","検討"),"")</f>
        <v/>
      </c>
      <c r="J44">
        <f>IF(G44&gt;0,IF(G44&lt;=25,"OK","検討"),"")</f>
        <v/>
      </c>
      <c r="K44">
        <f>IF(H44="NG","NG(法令超過)",IF(OR(I44="検討",J44="検討"),"要検討","OK"))</f>
        <v/>
      </c>
      <c r="L44">
        <f>IF(H44="NG",40,MAX(0,100-IF(I44="検討",20,0)-IF(J44="検討",20,0)))</f>
        <v/>
      </c>
      <c r="M44">
        <f>IF(K44="NG(法令超過)","至急是正",IF(K44="要検討","ピッチ・面積を再検討",""))</f>
        <v/>
      </c>
    </row>
    <row r="45">
      <c r="A45" t="n">
        <v>33</v>
      </c>
      <c r="G45">
        <f>IF(AND(E45&gt;0,F45&gt;0),E45*F45,"")</f>
        <v/>
      </c>
      <c r="H45">
        <f>IF(AND(E45&gt;0,F45&gt;0),IF(AND(E45&lt;=5,F45&lt;=5.5),"OK","NG"),"")</f>
        <v/>
      </c>
      <c r="I45">
        <f>IF(AND(E45&gt;0,F45&gt;0),IF(AND(E45&lt;=3.6,F45&lt;=5.4),"OK","検討"),"")</f>
        <v/>
      </c>
      <c r="J45">
        <f>IF(G45&gt;0,IF(G45&lt;=25,"OK","検討"),"")</f>
        <v/>
      </c>
      <c r="K45">
        <f>IF(H45="NG","NG(法令超過)",IF(OR(I45="検討",J45="検討"),"要検討","OK"))</f>
        <v/>
      </c>
      <c r="L45">
        <f>IF(H45="NG",40,MAX(0,100-IF(I45="検討",20,0)-IF(J45="検討",20,0)))</f>
        <v/>
      </c>
      <c r="M45">
        <f>IF(K45="NG(法令超過)","至急是正",IF(K45="要検討","ピッチ・面積を再検討",""))</f>
        <v/>
      </c>
    </row>
    <row r="46">
      <c r="A46" t="n">
        <v>34</v>
      </c>
      <c r="G46">
        <f>IF(AND(E46&gt;0,F46&gt;0),E46*F46,"")</f>
        <v/>
      </c>
      <c r="H46">
        <f>IF(AND(E46&gt;0,F46&gt;0),IF(AND(E46&lt;=5,F46&lt;=5.5),"OK","NG"),"")</f>
        <v/>
      </c>
      <c r="I46">
        <f>IF(AND(E46&gt;0,F46&gt;0),IF(AND(E46&lt;=3.6,F46&lt;=5.4),"OK","検討"),"")</f>
        <v/>
      </c>
      <c r="J46">
        <f>IF(G46&gt;0,IF(G46&lt;=25,"OK","検討"),"")</f>
        <v/>
      </c>
      <c r="K46">
        <f>IF(H46="NG","NG(法令超過)",IF(OR(I46="検討",J46="検討"),"要検討","OK"))</f>
        <v/>
      </c>
      <c r="L46">
        <f>IF(H46="NG",40,MAX(0,100-IF(I46="検討",20,0)-IF(J46="検討",20,0)))</f>
        <v/>
      </c>
      <c r="M46">
        <f>IF(K46="NG(法令超過)","至急是正",IF(K46="要検討","ピッチ・面積を再検討",""))</f>
        <v/>
      </c>
    </row>
    <row r="47">
      <c r="A47" t="n">
        <v>35</v>
      </c>
      <c r="G47">
        <f>IF(AND(E47&gt;0,F47&gt;0),E47*F47,"")</f>
        <v/>
      </c>
      <c r="H47">
        <f>IF(AND(E47&gt;0,F47&gt;0),IF(AND(E47&lt;=5,F47&lt;=5.5),"OK","NG"),"")</f>
        <v/>
      </c>
      <c r="I47">
        <f>IF(AND(E47&gt;0,F47&gt;0),IF(AND(E47&lt;=3.6,F47&lt;=5.4),"OK","検討"),"")</f>
        <v/>
      </c>
      <c r="J47">
        <f>IF(G47&gt;0,IF(G47&lt;=25,"OK","検討"),"")</f>
        <v/>
      </c>
      <c r="K47">
        <f>IF(H47="NG","NG(法令超過)",IF(OR(I47="検討",J47="検討"),"要検討","OK"))</f>
        <v/>
      </c>
      <c r="L47">
        <f>IF(H47="NG",40,MAX(0,100-IF(I47="検討",20,0)-IF(J47="検討",20,0)))</f>
        <v/>
      </c>
      <c r="M47">
        <f>IF(K47="NG(法令超過)","至急是正",IF(K47="要検討","ピッチ・面積を再検討",""))</f>
        <v/>
      </c>
    </row>
    <row r="48">
      <c r="A48" t="n">
        <v>36</v>
      </c>
      <c r="G48">
        <f>IF(AND(E48&gt;0,F48&gt;0),E48*F48,"")</f>
        <v/>
      </c>
      <c r="H48">
        <f>IF(AND(E48&gt;0,F48&gt;0),IF(AND(E48&lt;=5,F48&lt;=5.5),"OK","NG"),"")</f>
        <v/>
      </c>
      <c r="I48">
        <f>IF(AND(E48&gt;0,F48&gt;0),IF(AND(E48&lt;=3.6,F48&lt;=5.4),"OK","検討"),"")</f>
        <v/>
      </c>
      <c r="J48">
        <f>IF(G48&gt;0,IF(G48&lt;=25,"OK","検討"),"")</f>
        <v/>
      </c>
      <c r="K48">
        <f>IF(H48="NG","NG(法令超過)",IF(OR(I48="検討",J48="検討"),"要検討","OK"))</f>
        <v/>
      </c>
      <c r="L48">
        <f>IF(H48="NG",40,MAX(0,100-IF(I48="検討",20,0)-IF(J48="検討",20,0)))</f>
        <v/>
      </c>
      <c r="M48">
        <f>IF(K48="NG(法令超過)","至急是正",IF(K48="要検討","ピッチ・面積を再検討",""))</f>
        <v/>
      </c>
    </row>
    <row r="49">
      <c r="A49" t="n">
        <v>37</v>
      </c>
      <c r="G49">
        <f>IF(AND(E49&gt;0,F49&gt;0),E49*F49,"")</f>
        <v/>
      </c>
      <c r="H49">
        <f>IF(AND(E49&gt;0,F49&gt;0),IF(AND(E49&lt;=5,F49&lt;=5.5),"OK","NG"),"")</f>
        <v/>
      </c>
      <c r="I49">
        <f>IF(AND(E49&gt;0,F49&gt;0),IF(AND(E49&lt;=3.6,F49&lt;=5.4),"OK","検討"),"")</f>
        <v/>
      </c>
      <c r="J49">
        <f>IF(G49&gt;0,IF(G49&lt;=25,"OK","検討"),"")</f>
        <v/>
      </c>
      <c r="K49">
        <f>IF(H49="NG","NG(法令超過)",IF(OR(I49="検討",J49="検討"),"要検討","OK"))</f>
        <v/>
      </c>
      <c r="L49">
        <f>IF(H49="NG",40,MAX(0,100-IF(I49="検討",20,0)-IF(J49="検討",20,0)))</f>
        <v/>
      </c>
      <c r="M49">
        <f>IF(K49="NG(法令超過)","至急是正",IF(K49="要検討","ピッチ・面積を再検討",""))</f>
        <v/>
      </c>
    </row>
    <row r="50">
      <c r="A50" t="n">
        <v>38</v>
      </c>
      <c r="G50">
        <f>IF(AND(E50&gt;0,F50&gt;0),E50*F50,"")</f>
        <v/>
      </c>
      <c r="H50">
        <f>IF(AND(E50&gt;0,F50&gt;0),IF(AND(E50&lt;=5,F50&lt;=5.5),"OK","NG"),"")</f>
        <v/>
      </c>
      <c r="I50">
        <f>IF(AND(E50&gt;0,F50&gt;0),IF(AND(E50&lt;=3.6,F50&lt;=5.4),"OK","検討"),"")</f>
        <v/>
      </c>
      <c r="J50">
        <f>IF(G50&gt;0,IF(G50&lt;=25,"OK","検討"),"")</f>
        <v/>
      </c>
      <c r="K50">
        <f>IF(H50="NG","NG(法令超過)",IF(OR(I50="検討",J50="検討"),"要検討","OK"))</f>
        <v/>
      </c>
      <c r="L50">
        <f>IF(H50="NG",40,MAX(0,100-IF(I50="検討",20,0)-IF(J50="検討",20,0)))</f>
        <v/>
      </c>
      <c r="M50">
        <f>IF(K50="NG(法令超過)","至急是正",IF(K50="要検討","ピッチ・面積を再検討",""))</f>
        <v/>
      </c>
    </row>
    <row r="51">
      <c r="A51" t="n">
        <v>39</v>
      </c>
      <c r="G51">
        <f>IF(AND(E51&gt;0,F51&gt;0),E51*F51,"")</f>
        <v/>
      </c>
      <c r="H51">
        <f>IF(AND(E51&gt;0,F51&gt;0),IF(AND(E51&lt;=5,F51&lt;=5.5),"OK","NG"),"")</f>
        <v/>
      </c>
      <c r="I51">
        <f>IF(AND(E51&gt;0,F51&gt;0),IF(AND(E51&lt;=3.6,F51&lt;=5.4),"OK","検討"),"")</f>
        <v/>
      </c>
      <c r="J51">
        <f>IF(G51&gt;0,IF(G51&lt;=25,"OK","検討"),"")</f>
        <v/>
      </c>
      <c r="K51">
        <f>IF(H51="NG","NG(法令超過)",IF(OR(I51="検討",J51="検討"),"要検討","OK"))</f>
        <v/>
      </c>
      <c r="L51">
        <f>IF(H51="NG",40,MAX(0,100-IF(I51="検討",20,0)-IF(J51="検討",20,0)))</f>
        <v/>
      </c>
      <c r="M51">
        <f>IF(K51="NG(法令超過)","至急是正",IF(K51="要検討","ピッチ・面積を再検討",""))</f>
        <v/>
      </c>
    </row>
    <row r="52">
      <c r="A52" t="n">
        <v>40</v>
      </c>
      <c r="G52">
        <f>IF(AND(E52&gt;0,F52&gt;0),E52*F52,"")</f>
        <v/>
      </c>
      <c r="H52">
        <f>IF(AND(E52&gt;0,F52&gt;0),IF(AND(E52&lt;=5,F52&lt;=5.5),"OK","NG"),"")</f>
        <v/>
      </c>
      <c r="I52">
        <f>IF(AND(E52&gt;0,F52&gt;0),IF(AND(E52&lt;=3.6,F52&lt;=5.4),"OK","検討"),"")</f>
        <v/>
      </c>
      <c r="J52">
        <f>IF(G52&gt;0,IF(G52&lt;=25,"OK","検討"),"")</f>
        <v/>
      </c>
      <c r="K52">
        <f>IF(H52="NG","NG(法令超過)",IF(OR(I52="検討",J52="検討"),"要検討","OK"))</f>
        <v/>
      </c>
      <c r="L52">
        <f>IF(H52="NG",40,MAX(0,100-IF(I52="検討",20,0)-IF(J52="検討",20,0)))</f>
        <v/>
      </c>
      <c r="M52">
        <f>IF(K52="NG(法令超過)","至急是正",IF(K52="要検討","ピッチ・面積を再検討",""))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</cols>
  <sheetData>
    <row r="1">
      <c r="A1" t="inlineStr">
        <is>
          <t>壁つなぎ簡易チェック 結果サマリー（無料版 v5）</t>
        </is>
      </c>
    </row>
    <row r="3">
      <c r="A3" t="inlineStr">
        <is>
          <t>評価対象本数</t>
        </is>
      </c>
      <c r="B3">
        <f>COUNTA(入力_簡易!A13:A52)</f>
        <v/>
      </c>
    </row>
    <row r="5">
      <c r="A5" t="inlineStr">
        <is>
          <t>総合OK本数</t>
        </is>
      </c>
      <c r="B5">
        <f>COUNTIF(入力_簡易!K13:K52,"OK")</f>
        <v/>
      </c>
    </row>
    <row r="6">
      <c r="A6" t="inlineStr">
        <is>
          <t>要検討本数</t>
        </is>
      </c>
      <c r="B6">
        <f>COUNTIF(入力_簡易!K13:K52,"要検討")</f>
        <v/>
      </c>
    </row>
    <row r="7">
      <c r="A7" t="inlineStr">
        <is>
          <t>NG(法令超過)本数</t>
        </is>
      </c>
      <c r="B7">
        <f>COUNTIF(入力_簡易!K13:K52,"NG(法令超過)")</f>
        <v/>
      </c>
    </row>
    <row r="9">
      <c r="A9" t="inlineStr">
        <is>
          <t>平均リスクスコア</t>
        </is>
      </c>
      <c r="B9">
        <f>IFERROR(AVERAGEIF(入力_簡易!L13:L52,"&gt;0"),"")</f>
        <v/>
      </c>
    </row>
  </sheetData>
  <pageMargins left="0.5" right="0.5" top="0.5" bottom="0.5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t="inlineStr">
        <is>
          <t>面別 壁つなぎ集計（無料版 v5）</t>
        </is>
      </c>
    </row>
    <row r="3">
      <c r="A3" t="inlineStr">
        <is>
          <t>北面</t>
        </is>
      </c>
      <c r="B3">
        <f>COUNTIF(入力_簡易!B13:B52,"北面")</f>
        <v/>
      </c>
      <c r="C3">
        <f>COUNTIFS(入力_簡易!B13:B52,"北面",入力_簡易!K13:K52,"OK")</f>
        <v/>
      </c>
      <c r="D3">
        <f>COUNTIFS(入力_簡易!B13:B52,"北面",入力_簡易!K13:K52,"要検討")</f>
        <v/>
      </c>
      <c r="E3">
        <f>COUNTIFS(入力_簡易!B13:B52,"北面",入力_簡易!K13:K52,"NG(法令超過)")</f>
        <v/>
      </c>
      <c r="F3">
        <f>IFERROR(AVERAGEIFS(入力_簡易!L13:L52,入力_簡易!B13:B52,"北面"),"")</f>
        <v/>
      </c>
    </row>
    <row r="4">
      <c r="A4" t="inlineStr">
        <is>
          <t>東面</t>
        </is>
      </c>
      <c r="B4">
        <f>COUNTIF(入力_簡易!B13:B52,"東面")</f>
        <v/>
      </c>
      <c r="C4">
        <f>COUNTIFS(入力_簡易!B13:B52,"東面",入力_簡易!K13:K52,"OK")</f>
        <v/>
      </c>
      <c r="D4">
        <f>COUNTIFS(入力_簡易!B13:B52,"東面",入力_簡易!K13:K52,"要検討")</f>
        <v/>
      </c>
      <c r="E4">
        <f>COUNTIFS(入力_簡易!B13:B52,"東面",入力_簡易!K13:K52,"NG(法令超過)")</f>
        <v/>
      </c>
      <c r="F4">
        <f>IFERROR(AVERAGEIFS(入力_簡易!L13:L52,入力_簡易!B13:B52,"東面"),"")</f>
        <v/>
      </c>
    </row>
    <row r="5">
      <c r="A5" t="inlineStr">
        <is>
          <t>南面</t>
        </is>
      </c>
      <c r="B5">
        <f>COUNTIF(入力_簡易!B13:B52,"南面")</f>
        <v/>
      </c>
      <c r="C5">
        <f>COUNTIFS(入力_簡易!B13:B52,"南面",入力_簡易!K13:K52,"OK")</f>
        <v/>
      </c>
      <c r="D5">
        <f>COUNTIFS(入力_簡易!B13:B52,"南面",入力_簡易!K13:K52,"要検討")</f>
        <v/>
      </c>
      <c r="E5">
        <f>COUNTIFS(入力_簡易!B13:B52,"南面",入力_簡易!K13:K52,"NG(法令超過)")</f>
        <v/>
      </c>
      <c r="F5">
        <f>IFERROR(AVERAGEIFS(入力_簡易!L13:L52,入力_簡易!B13:B52,"南面"),"")</f>
        <v/>
      </c>
    </row>
    <row r="6">
      <c r="A6" t="inlineStr">
        <is>
          <t>西面</t>
        </is>
      </c>
      <c r="B6">
        <f>COUNTIF(入力_簡易!B13:B52,"西面")</f>
        <v/>
      </c>
      <c r="C6">
        <f>COUNTIFS(入力_簡易!B13:B52,"西面",入力_簡易!K13:K52,"OK")</f>
        <v/>
      </c>
      <c r="D6">
        <f>COUNTIFS(入力_簡易!B13:B52,"西面",入力_簡易!K13:K52,"要検討")</f>
        <v/>
      </c>
      <c r="E6">
        <f>COUNTIFS(入力_簡易!B13:B52,"西面",入力_簡易!K13:K52,"NG(法令超過)")</f>
        <v/>
      </c>
      <c r="F6">
        <f>IFERROR(AVERAGEIFS(入力_簡易!L13:L52,入力_簡易!B13:B52,"西面"),"")</f>
        <v/>
      </c>
    </row>
    <row r="7">
      <c r="A7" t="inlineStr">
        <is>
          <t>その他</t>
        </is>
      </c>
      <c r="B7">
        <f>COUNTIF(入力_簡易!B13:B52,"その他")</f>
        <v/>
      </c>
      <c r="C7">
        <f>COUNTIFS(入力_簡易!B13:B52,"その他",入力_簡易!K13:K52,"OK")</f>
        <v/>
      </c>
      <c r="D7">
        <f>COUNTIFS(入力_簡易!B13:B52,"その他",入力_簡易!K13:K52,"要検討")</f>
        <v/>
      </c>
      <c r="E7">
        <f>COUNTIFS(入力_簡易!B13:B52,"その他",入力_簡易!K13:K52,"NG(法令超過)")</f>
        <v/>
      </c>
      <c r="F7">
        <f>IFERROR(AVERAGEIFS(入力_簡易!L13:L52,入力_簡易!B13:B52,"その他"),"")</f>
        <v/>
      </c>
    </row>
  </sheetData>
  <pageMargins left="0.5" right="0.5" top="0.5" bottom="0.5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t="inlineStr">
        <is>
          <t>層×スパン 壁つなぎ配置図（簡易）</t>
        </is>
      </c>
    </row>
    <row r="2">
      <c r="A2" t="inlineStr">
        <is>
          <t>※階・スパン列を入力すると、配置イメージが自動表示されます。</t>
        </is>
      </c>
    </row>
    <row r="4">
      <c r="B4" t="inlineStr">
        <is>
          <t>1</t>
        </is>
      </c>
      <c r="C4" t="inlineStr">
        <is>
          <t>2</t>
        </is>
      </c>
      <c r="D4" t="inlineStr">
        <is>
          <t>3</t>
        </is>
      </c>
      <c r="E4" t="inlineStr">
        <is>
          <t>4</t>
        </is>
      </c>
      <c r="F4" t="inlineStr">
        <is>
          <t>5</t>
        </is>
      </c>
    </row>
    <row r="5">
      <c r="A5" t="inlineStr">
        <is>
          <t>3F</t>
        </is>
      </c>
      <c r="B5">
        <f>IF(COUNTIFS(入力_簡易!$C$13:$C$52,3,入力_簡易!$D$13:$D$52,1)&gt;0,"●","")</f>
        <v/>
      </c>
      <c r="C5">
        <f>IF(COUNTIFS(入力_簡易!$C$13:$C$52,3,入力_簡易!$D$13:$D$52,2)&gt;0,"●","")</f>
        <v/>
      </c>
      <c r="D5">
        <f>IF(COUNTIFS(入力_簡易!$C$13:$C$52,3,入力_簡易!$D$13:$D$52,3)&gt;0,"●","")</f>
        <v/>
      </c>
      <c r="E5">
        <f>IF(COUNTIFS(入力_簡易!$C$13:$C$52,3,入力_簡易!$D$13:$D$52,4)&gt;0,"●","")</f>
        <v/>
      </c>
      <c r="F5">
        <f>IF(COUNTIFS(入力_簡易!$C$13:$C$52,3,入力_簡易!$D$13:$D$52,5)&gt;0,"●","")</f>
        <v/>
      </c>
    </row>
    <row r="6">
      <c r="A6" t="inlineStr">
        <is>
          <t>2F</t>
        </is>
      </c>
      <c r="B6">
        <f>IF(COUNTIFS(入力_簡易!$C$13:$C$52,2,入力_簡易!$D$13:$D$52,1)&gt;0,"●","")</f>
        <v/>
      </c>
      <c r="C6">
        <f>IF(COUNTIFS(入力_簡易!$C$13:$C$52,2,入力_簡易!$D$13:$D$52,2)&gt;0,"●","")</f>
        <v/>
      </c>
      <c r="D6">
        <f>IF(COUNTIFS(入力_簡易!$C$13:$C$52,2,入力_簡易!$D$13:$D$52,3)&gt;0,"●","")</f>
        <v/>
      </c>
      <c r="E6">
        <f>IF(COUNTIFS(入力_簡易!$C$13:$C$52,2,入力_簡易!$D$13:$D$52,4)&gt;0,"●","")</f>
        <v/>
      </c>
      <c r="F6">
        <f>IF(COUNTIFS(入力_簡易!$C$13:$C$52,2,入力_簡易!$D$13:$D$52,5)&gt;0,"●","")</f>
        <v/>
      </c>
    </row>
    <row r="7">
      <c r="A7" t="inlineStr">
        <is>
          <t>1F</t>
        </is>
      </c>
      <c r="B7">
        <f>IF(COUNTIFS(入力_簡易!$C$13:$C$52,1,入力_簡易!$D$13:$D$52,1)&gt;0,"●","")</f>
        <v/>
      </c>
      <c r="C7">
        <f>IF(COUNTIFS(入力_簡易!$C$13:$C$52,1,入力_簡易!$D$13:$D$52,2)&gt;0,"●","")</f>
        <v/>
      </c>
      <c r="D7">
        <f>IF(COUNTIFS(入力_簡易!$C$13:$C$52,1,入力_簡易!$D$13:$D$52,3)&gt;0,"●","")</f>
        <v/>
      </c>
      <c r="E7">
        <f>IF(COUNTIFS(入力_簡易!$C$13:$C$52,1,入力_簡易!$D$13:$D$52,4)&gt;0,"●","")</f>
        <v/>
      </c>
      <c r="F7">
        <f>IF(COUNTIFS(入力_簡易!$C$13:$C$52,1,入力_簡易!$D$13:$D$52,5)&gt;0,"●","")</f>
        <v/>
      </c>
    </row>
  </sheetData>
  <pageMargins left="0.5" right="0.5" top="0.5" bottom="0.5" header="0.5" footer="0.5"/>
  <pageSetup orientation="landscape"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t="inlineStr">
        <is>
          <t>壁つなぎ簡易チェック レポート（無料版 v5）</t>
        </is>
      </c>
    </row>
    <row r="3">
      <c r="A3" t="inlineStr">
        <is>
          <t>現場名</t>
        </is>
      </c>
      <c r="B3">
        <f>入力_簡易!B5</f>
        <v/>
      </c>
    </row>
    <row r="4">
      <c r="A4" t="inlineStr">
        <is>
          <t>建物階数</t>
        </is>
      </c>
      <c r="B4">
        <f>入力_簡易!B6</f>
        <v/>
      </c>
    </row>
    <row r="5">
      <c r="A5" t="inlineStr">
        <is>
          <t>風条件</t>
        </is>
      </c>
      <c r="B5">
        <f>入力_簡易!B7</f>
        <v/>
      </c>
    </row>
    <row r="7">
      <c r="A7" t="inlineStr">
        <is>
          <t>評価対象本数</t>
        </is>
      </c>
      <c r="B7">
        <f>結果!B3</f>
        <v/>
      </c>
    </row>
    <row r="8">
      <c r="A8" t="inlineStr">
        <is>
          <t>総合OK本数</t>
        </is>
      </c>
      <c r="B8">
        <f>結果!B5</f>
        <v/>
      </c>
    </row>
    <row r="9">
      <c r="A9" t="inlineStr">
        <is>
          <t>要検討本数</t>
        </is>
      </c>
      <c r="B9">
        <f>結果!B6</f>
        <v/>
      </c>
    </row>
    <row r="10">
      <c r="A10" t="inlineStr">
        <is>
          <t>NG(法令超過)本数</t>
        </is>
      </c>
      <c r="B10">
        <f>結果!B7</f>
        <v/>
      </c>
    </row>
    <row r="11">
      <c r="A11" t="inlineStr">
        <is>
          <t>平均リスクスコア</t>
        </is>
      </c>
      <c r="B11">
        <f>結果!B9</f>
        <v/>
      </c>
    </row>
    <row r="13">
      <c r="A13" t="inlineStr">
        <is>
          <t>面別集計（抜粋）</t>
        </is>
      </c>
    </row>
    <row r="14">
      <c r="A14" t="inlineStr">
        <is>
          <t>面名</t>
        </is>
      </c>
      <c r="B14" t="inlineStr">
        <is>
          <t>OK</t>
        </is>
      </c>
      <c r="C14" t="inlineStr">
        <is>
          <t>要検討</t>
        </is>
      </c>
      <c r="D14" t="inlineStr">
        <is>
          <t>NG</t>
        </is>
      </c>
      <c r="E14" t="inlineStr">
        <is>
          <t>平均リスク</t>
        </is>
      </c>
    </row>
    <row r="15">
      <c r="A15" t="inlineStr">
        <is>
          <t>北面</t>
        </is>
      </c>
      <c r="B15">
        <f>面別集計!C3</f>
        <v/>
      </c>
      <c r="C15">
        <f>面別集計!D3</f>
        <v/>
      </c>
      <c r="D15">
        <f>面別集計!E3</f>
        <v/>
      </c>
      <c r="E15">
        <f>面別集計!F3</f>
        <v/>
      </c>
    </row>
    <row r="16">
      <c r="A16" t="inlineStr">
        <is>
          <t>東面</t>
        </is>
      </c>
      <c r="B16">
        <f>面別集計!C4</f>
        <v/>
      </c>
      <c r="C16">
        <f>面別集計!D4</f>
        <v/>
      </c>
      <c r="D16">
        <f>面別集計!E4</f>
        <v/>
      </c>
      <c r="E16">
        <f>面別集計!F4</f>
        <v/>
      </c>
    </row>
    <row r="17">
      <c r="A17" t="inlineStr">
        <is>
          <t>南面</t>
        </is>
      </c>
      <c r="B17">
        <f>面別集計!C5</f>
        <v/>
      </c>
      <c r="C17">
        <f>面別集計!D5</f>
        <v/>
      </c>
      <c r="D17">
        <f>面別集計!E5</f>
        <v/>
      </c>
      <c r="E17">
        <f>面別集計!F5</f>
        <v/>
      </c>
    </row>
    <row r="18">
      <c r="A18" t="inlineStr">
        <is>
          <t>西面</t>
        </is>
      </c>
      <c r="B18">
        <f>面別集計!C6</f>
        <v/>
      </c>
      <c r="C18">
        <f>面別集計!D6</f>
        <v/>
      </c>
      <c r="D18">
        <f>面別集計!E6</f>
        <v/>
      </c>
      <c r="E18">
        <f>面別集計!F6</f>
        <v/>
      </c>
    </row>
    <row r="19">
      <c r="A19" t="inlineStr">
        <is>
          <t>その他</t>
        </is>
      </c>
      <c r="B19">
        <f>面別集計!C7</f>
        <v/>
      </c>
      <c r="C19">
        <f>面別集計!D7</f>
        <v/>
      </c>
      <c r="D19">
        <f>面別集計!E7</f>
        <v/>
      </c>
      <c r="E19">
        <f>面別集計!F7</f>
        <v/>
      </c>
    </row>
  </sheetData>
  <pageMargins left="0.5" right="0.5" top="0.5" bottom="0.5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t="inlineStr">
        <is>
          <t>【無料版 v5 マニュアル】</t>
        </is>
      </c>
    </row>
    <row r="2">
      <c r="A2" t="inlineStr">
        <is>
          <t>1. 『入力_簡易』シートで、面名・階・スパン・垂直／水平ピッチを入力します。</t>
        </is>
      </c>
    </row>
    <row r="3">
      <c r="A3" t="inlineStr">
        <is>
          <t>2. 担当面積・法令判定・実務ピッチ判定・担当面積判定・総合判定・リスクスコアが自動計算されます。</t>
        </is>
      </c>
    </row>
    <row r="4">
      <c r="A4" t="inlineStr">
        <is>
          <t>3. 『結果』シートで全体のOK／要検討／NG本数と平均リスクを確認できます。</t>
        </is>
      </c>
    </row>
    <row r="5">
      <c r="A5" t="inlineStr">
        <is>
          <t>4. 『面別集計』シートで、北面・南面など面ごとの傾向を把握できます。</t>
        </is>
      </c>
    </row>
    <row r="6">
      <c r="A6" t="inlineStr">
        <is>
          <t>5. 『図_層スパン』シートで、層×スパンの配置イメージを●印で確認できます。</t>
        </is>
      </c>
    </row>
    <row r="7">
      <c r="A7" t="inlineStr">
        <is>
          <t>6. 『レポート』シートは検査・打合せ資料として印刷／PDF化して利用できます。</t>
        </is>
      </c>
    </row>
    <row r="8">
      <c r="A8" t="inlineStr">
        <is>
          <t>※本ツールは、記事『クサビ足場の壁つなぎ間隔とは？』の実務レンジに基づく簡易チェック用です。</t>
        </is>
      </c>
    </row>
    <row r="9">
      <c r="A9" t="inlineStr">
        <is>
          <t>※最終的な判断は、必ず構造計算・施工計画書・元請け協議に基づいて行ってください。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2025-11-18T18:18:38Z</dcterms:created>
  <dcterms:modified xmlns:dcterms="http://purl.org/dc/terms/" xmlns:xsi="http://www.w3.org/2001/XMLSchema-instance" xsi:type="dcterms:W3CDTF">2025-11-18T18:18:38Z</dcterms:modified>
</cp:coreProperties>
</file>